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21" sheetId="1" r:id="rId1"/>
    <sheet name="пояснит записка" sheetId="2" r:id="rId2"/>
  </sheets>
  <definedNames/>
  <calcPr fullCalcOnLoad="1"/>
</workbook>
</file>

<file path=xl/sharedStrings.xml><?xml version="1.0" encoding="utf-8"?>
<sst xmlns="http://schemas.openxmlformats.org/spreadsheetml/2006/main" count="119" uniqueCount="77">
  <si>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</si>
  <si>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</si>
  <si>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</si>
  <si>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</si>
  <si>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</si>
  <si>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</si>
  <si>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</si>
  <si>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</si>
  <si>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</si>
  <si>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(расшифровка подписи)</t>
  </si>
  <si>
    <t>Анализ</t>
  </si>
  <si>
    <t>перечень услуг</t>
  </si>
  <si>
    <t>план</t>
  </si>
  <si>
    <t>% исполнения</t>
  </si>
  <si>
    <t>Доходы, всего:</t>
  </si>
  <si>
    <t>2. От оказания платных услуг</t>
  </si>
  <si>
    <t>направлено расходов:</t>
  </si>
  <si>
    <t>Платные услуги</t>
  </si>
  <si>
    <t>исполнено</t>
  </si>
  <si>
    <t>Итого:</t>
  </si>
  <si>
    <t>Руководитель</t>
  </si>
  <si>
    <t>Главный бухгалтер</t>
  </si>
  <si>
    <t>остаток от плана</t>
  </si>
  <si>
    <t xml:space="preserve">поступило и возвращено, всего </t>
  </si>
  <si>
    <t>1. Субсидии из муниципального бюджета на возмещение нормативных затрат по оказанию муниципальных услуг</t>
  </si>
  <si>
    <t>субсидии из муниципального бюджета</t>
  </si>
  <si>
    <t>возвраты</t>
  </si>
  <si>
    <t>финансово-хозяйственной деятельности муниципального автономного  учреждения МАУ  ДО  ДООЦ (ФК и С) п.Добринка</t>
  </si>
  <si>
    <t>просроченная кредиторс-кая зад-сть на отчетную дату</t>
  </si>
  <si>
    <t>Остатки на начало года на л/счете по платным услугам</t>
  </si>
  <si>
    <t>Остатки на начало года на л/счете по бюджету</t>
  </si>
  <si>
    <t xml:space="preserve">остаток средств на конец отчетного периода </t>
  </si>
  <si>
    <t>код КОСГУ</t>
  </si>
  <si>
    <t>сумма просроченной задолженности</t>
  </si>
  <si>
    <t>год возникновения</t>
  </si>
  <si>
    <t>кому и за что?</t>
  </si>
  <si>
    <t>причины возникновения и план по устранению</t>
  </si>
  <si>
    <t>МУП ЖКХ</t>
  </si>
  <si>
    <t>ЛОО ВДПО</t>
  </si>
  <si>
    <t>ООО Учеб консультац.Центр</t>
  </si>
  <si>
    <t>ООО"Добринский х/з"</t>
  </si>
  <si>
    <t>ООО Добринская заготконтора"</t>
  </si>
  <si>
    <t>ООО "Добринский кооператор"</t>
  </si>
  <si>
    <t>Добринское райпо</t>
  </si>
  <si>
    <t xml:space="preserve">итого </t>
  </si>
  <si>
    <t>ОАО Ростелеком</t>
  </si>
  <si>
    <t>ООО Глобасс</t>
  </si>
  <si>
    <t>нет субсидий</t>
  </si>
  <si>
    <t>ОАО Липецкая энергосбытовая компания</t>
  </si>
  <si>
    <t>ОГУП Липецкий обл комп</t>
  </si>
  <si>
    <t>центр тахографии</t>
  </si>
  <si>
    <t>ГУЗ Добринская ЦРБ</t>
  </si>
  <si>
    <t>ООО "Профи"</t>
  </si>
  <si>
    <t>Пояснительная записка по просроченной задолженности к анализу ПФХД  МАУ ДО ДООЦ(ФКиС)</t>
  </si>
  <si>
    <t>ОГУП  Водоканал</t>
  </si>
  <si>
    <t>ИП Толстов</t>
  </si>
  <si>
    <t>Одинцов В. В.</t>
  </si>
  <si>
    <t>Малахова О. А.</t>
  </si>
  <si>
    <t>Елецкое ВДПО</t>
  </si>
  <si>
    <t>ИП Слезин</t>
  </si>
  <si>
    <t>ООО Энергоремонт-2</t>
  </si>
  <si>
    <t>Охранное предприятие</t>
  </si>
  <si>
    <t>Страхование</t>
  </si>
  <si>
    <t xml:space="preserve">Увеличение стоимости ГСМ </t>
  </si>
  <si>
    <t>Увел-е стоим-и прочих матер. запасов (однокр.)</t>
  </si>
  <si>
    <t>Иные выплаты</t>
  </si>
  <si>
    <t>Увеличение стоимости прочих матер. запасов</t>
  </si>
  <si>
    <t>Автоснаб</t>
  </si>
  <si>
    <t>Поселковый кооператор</t>
  </si>
  <si>
    <t>ООО "Упр-е пожар-го монит-а"</t>
  </si>
  <si>
    <t>ОАО "Липецкая энерг-я ком-я"</t>
  </si>
  <si>
    <t>Начисления на выплаты по оплате труда</t>
  </si>
  <si>
    <t>Социальные пособия и компенсации</t>
  </si>
  <si>
    <t>Увеличение стоимости медикаментов</t>
  </si>
  <si>
    <t>Увеличениестимости стройматериалов</t>
  </si>
  <si>
    <t>Центр непрерывного образования</t>
  </si>
  <si>
    <t>по состоянию на "01" февраля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</si>
</sst>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#,##0&quot;р.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189" fontId="1" fillId="0" borderId="10" xfId="0" applyNumberFormat="1" applyFont="1" applyBorder="1" applyAlignment="1">
      <alignment vertical="center" wrapText="1"/>
    </xf>
    <xf numFmtId="189" fontId="0" fillId="0" borderId="10" xfId="0" applyNumberFormat="1" applyFont="1" applyBorder="1" applyAlignment="1">
      <alignment/>
    </xf>
    <xf numFmtId="189" fontId="0" fillId="0" borderId="10" xfId="0" applyNumberFormat="1" applyBorder="1" applyAlignment="1">
      <alignment horizontal="right" vertical="center" wrapText="1"/>
    </xf>
    <xf numFmtId="189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189" fontId="0" fillId="0" borderId="12" xfId="0" applyNumberFormat="1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189" fontId="8" fillId="0" borderId="10" xfId="0" applyNumberFormat="1" applyFont="1" applyBorder="1" applyAlignment="1">
      <alignment/>
    </xf>
    <xf numFmtId="189" fontId="7" fillId="0" borderId="13" xfId="0" applyNumberFormat="1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8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9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189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9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8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89" fontId="7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43.57421875" style="0" customWidth="1"/>
    <col min="2" max="2" width="6.421875" style="0" customWidth="1"/>
    <col min="3" max="3" width="14.00390625" style="0" customWidth="1"/>
    <col min="4" max="4" width="13.7109375" style="0" customWidth="1"/>
    <col min="5" max="5" width="14.28125" style="0" customWidth="1"/>
    <col min="6" max="6" width="11.28125" style="0" customWidth="1"/>
    <col min="7" max="7" width="13.140625" style="0" customWidth="1"/>
    <col min="8" max="9" width="13.421875" style="0" customWidth="1"/>
    <col min="10" max="10" width="13.140625" style="0" customWidth="1"/>
    <col min="12" max="12" width="13.421875" style="0" bestFit="1" customWidth="1"/>
  </cols>
  <sheetData>
    <row r="1" spans="1:10" ht="18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25">
      <c r="A3" s="85" t="s">
        <v>76</v>
      </c>
      <c r="B3" s="85"/>
      <c r="C3" s="85"/>
      <c r="D3" s="85"/>
      <c r="E3" s="85"/>
      <c r="F3" s="85"/>
      <c r="G3" s="85"/>
      <c r="H3" s="85"/>
      <c r="I3" s="85"/>
      <c r="J3" s="85"/>
    </row>
    <row r="5" spans="1:8" ht="39.75" customHeight="1">
      <c r="A5" s="81" t="s">
        <v>11</v>
      </c>
      <c r="B5" s="81"/>
      <c r="C5" s="81"/>
      <c r="D5" s="25" t="s">
        <v>12</v>
      </c>
      <c r="E5" s="25" t="s">
        <v>23</v>
      </c>
      <c r="F5" s="25" t="s">
        <v>13</v>
      </c>
      <c r="G5" s="28"/>
      <c r="H5" s="59"/>
    </row>
    <row r="6" spans="1:9" ht="19.5" customHeight="1">
      <c r="A6" s="81" t="s">
        <v>14</v>
      </c>
      <c r="B6" s="81"/>
      <c r="C6" s="81"/>
      <c r="D6" s="9">
        <f>9687179.97+28792</f>
        <v>9715971.97</v>
      </c>
      <c r="E6" s="9">
        <f>8082106.08+12096</f>
        <v>8094202.08</v>
      </c>
      <c r="F6" s="26">
        <f>E6/D6</f>
        <v>0.8330820740315494</v>
      </c>
      <c r="G6" s="29"/>
      <c r="I6" s="59"/>
    </row>
    <row r="7" spans="1:8" ht="25.5" customHeight="1">
      <c r="A7" s="75" t="s">
        <v>24</v>
      </c>
      <c r="B7" s="75"/>
      <c r="C7" s="75"/>
      <c r="D7" s="19">
        <f>D6-D8-D9-D10</f>
        <v>8278997.970000001</v>
      </c>
      <c r="E7" s="19">
        <f>E6-E11-E8-E9</f>
        <v>7042445.05</v>
      </c>
      <c r="F7" s="27">
        <f>E7/D7</f>
        <v>0.8506397846115186</v>
      </c>
      <c r="G7" s="30"/>
      <c r="H7" s="59"/>
    </row>
    <row r="8" spans="1:8" ht="12.75">
      <c r="A8" s="72" t="s">
        <v>30</v>
      </c>
      <c r="B8" s="73"/>
      <c r="C8" s="74"/>
      <c r="D8" s="10">
        <v>0</v>
      </c>
      <c r="E8" s="19">
        <f>D8</f>
        <v>0</v>
      </c>
      <c r="F8" s="27">
        <v>0</v>
      </c>
      <c r="G8" s="30"/>
      <c r="H8" s="59"/>
    </row>
    <row r="9" spans="1:7" ht="13.5" customHeight="1">
      <c r="A9" s="75" t="s">
        <v>15</v>
      </c>
      <c r="B9" s="75"/>
      <c r="C9" s="75"/>
      <c r="D9" s="10">
        <v>1436974</v>
      </c>
      <c r="E9" s="10">
        <v>1051757.03</v>
      </c>
      <c r="F9" s="27">
        <v>0</v>
      </c>
      <c r="G9" s="30"/>
    </row>
    <row r="10" spans="1:7" ht="13.5" customHeight="1">
      <c r="A10" s="75" t="s">
        <v>29</v>
      </c>
      <c r="B10" s="75"/>
      <c r="C10" s="75"/>
      <c r="D10" s="10">
        <v>0</v>
      </c>
      <c r="E10" s="10">
        <v>0</v>
      </c>
      <c r="F10" s="27">
        <v>0</v>
      </c>
      <c r="G10" s="30"/>
    </row>
    <row r="11" spans="1:6" ht="12.75">
      <c r="A11" s="76" t="s">
        <v>26</v>
      </c>
      <c r="B11" s="77"/>
      <c r="C11" s="78"/>
      <c r="D11" s="31"/>
      <c r="E11" s="5">
        <v>0</v>
      </c>
      <c r="F11" s="35">
        <v>0</v>
      </c>
    </row>
    <row r="12" spans="1:7" ht="12.75">
      <c r="A12" s="79" t="s">
        <v>16</v>
      </c>
      <c r="B12" s="79"/>
      <c r="C12" s="79"/>
      <c r="D12" s="79"/>
      <c r="E12" s="79"/>
      <c r="F12" s="79"/>
      <c r="G12" s="24"/>
    </row>
    <row r="14" spans="1:10" ht="27" customHeight="1">
      <c r="A14" s="31"/>
      <c r="B14" s="31"/>
      <c r="C14" s="80" t="s">
        <v>25</v>
      </c>
      <c r="D14" s="80"/>
      <c r="E14" s="80"/>
      <c r="F14" s="80"/>
      <c r="G14" s="82" t="s">
        <v>28</v>
      </c>
      <c r="H14" s="80" t="s">
        <v>17</v>
      </c>
      <c r="I14" s="80"/>
      <c r="J14" s="80"/>
    </row>
    <row r="15" spans="1:10" ht="22.5" customHeight="1">
      <c r="A15" s="31"/>
      <c r="B15" s="31"/>
      <c r="C15" s="32" t="s">
        <v>12</v>
      </c>
      <c r="D15" s="32" t="s">
        <v>18</v>
      </c>
      <c r="E15" s="32" t="s">
        <v>22</v>
      </c>
      <c r="F15" s="32" t="s">
        <v>13</v>
      </c>
      <c r="G15" s="82"/>
      <c r="H15" s="32" t="s">
        <v>12</v>
      </c>
      <c r="I15" s="32" t="s">
        <v>18</v>
      </c>
      <c r="J15" s="32" t="s">
        <v>22</v>
      </c>
    </row>
    <row r="16" spans="1:10" ht="13.5" customHeight="1">
      <c r="A16" s="33" t="s">
        <v>0</v>
      </c>
      <c r="B16" s="1">
        <v>211</v>
      </c>
      <c r="C16" s="11">
        <f>291174+5053657.09</f>
        <v>5344831.09</v>
      </c>
      <c r="D16" s="11">
        <f>291174+4490957.59</f>
        <v>4782131.59</v>
      </c>
      <c r="E16" s="34">
        <f aca="true" t="shared" si="0" ref="E16:E32">C16-D16</f>
        <v>562699.5</v>
      </c>
      <c r="F16" s="35">
        <f>D16/C16</f>
        <v>0.8947208077252821</v>
      </c>
      <c r="G16" s="68">
        <v>0</v>
      </c>
      <c r="H16" s="5">
        <v>933654</v>
      </c>
      <c r="I16" s="4">
        <v>739660.64</v>
      </c>
      <c r="J16" s="5">
        <f>H16-I16</f>
        <v>193993.36</v>
      </c>
    </row>
    <row r="17" spans="1:10" ht="13.5" customHeight="1">
      <c r="A17" s="33" t="s">
        <v>1</v>
      </c>
      <c r="B17" s="1">
        <v>212</v>
      </c>
      <c r="C17" s="11">
        <v>0</v>
      </c>
      <c r="D17" s="11">
        <v>0</v>
      </c>
      <c r="E17" s="34">
        <f t="shared" si="0"/>
        <v>0</v>
      </c>
      <c r="F17" s="35">
        <v>0</v>
      </c>
      <c r="G17" s="68">
        <v>0</v>
      </c>
      <c r="H17" s="5">
        <v>0</v>
      </c>
      <c r="I17" s="4">
        <v>0</v>
      </c>
      <c r="J17" s="5">
        <v>0</v>
      </c>
    </row>
    <row r="18" spans="1:10" ht="13.5" customHeight="1">
      <c r="A18" s="33" t="s">
        <v>71</v>
      </c>
      <c r="B18" s="1">
        <v>213</v>
      </c>
      <c r="C18" s="11">
        <f>87935+1553473.61</f>
        <v>1641408.61</v>
      </c>
      <c r="D18" s="11">
        <f>28530.19+1437011</f>
        <v>1465541.19</v>
      </c>
      <c r="E18" s="34">
        <f t="shared" si="0"/>
        <v>175867.42000000016</v>
      </c>
      <c r="F18" s="35">
        <f aca="true" t="shared" si="1" ref="F18:F26">D18/C18</f>
        <v>0.8928557953646897</v>
      </c>
      <c r="G18" s="68">
        <v>0</v>
      </c>
      <c r="H18" s="5">
        <v>281963</v>
      </c>
      <c r="I18" s="4">
        <v>198185.98</v>
      </c>
      <c r="J18" s="5">
        <f>H18-I18</f>
        <v>83777.01999999999</v>
      </c>
    </row>
    <row r="19" spans="1:10" ht="13.5" customHeight="1">
      <c r="A19" s="33" t="s">
        <v>2</v>
      </c>
      <c r="B19" s="1">
        <v>221</v>
      </c>
      <c r="C19" s="11">
        <v>17064</v>
      </c>
      <c r="D19" s="11">
        <v>16974.05</v>
      </c>
      <c r="E19" s="34">
        <f t="shared" si="0"/>
        <v>89.95000000000073</v>
      </c>
      <c r="F19" s="35">
        <f t="shared" si="1"/>
        <v>0.9947286685419596</v>
      </c>
      <c r="G19" s="68">
        <f>'пояснит записка'!B7</f>
        <v>0</v>
      </c>
      <c r="H19" s="5">
        <v>5000</v>
      </c>
      <c r="I19" s="4">
        <v>3796.72</v>
      </c>
      <c r="J19" s="5">
        <f>H19-I19</f>
        <v>1203.2800000000002</v>
      </c>
    </row>
    <row r="20" spans="1:10" ht="13.5" customHeight="1">
      <c r="A20" s="33" t="s">
        <v>72</v>
      </c>
      <c r="B20" s="1">
        <v>266</v>
      </c>
      <c r="C20" s="11">
        <f>9444+156</f>
        <v>9600</v>
      </c>
      <c r="D20" s="11">
        <f>5568.34+156</f>
        <v>5724.34</v>
      </c>
      <c r="E20" s="34">
        <f t="shared" si="0"/>
        <v>3875.66</v>
      </c>
      <c r="F20" s="35">
        <v>0</v>
      </c>
      <c r="G20" s="68">
        <v>0</v>
      </c>
      <c r="H20" s="5">
        <v>0</v>
      </c>
      <c r="I20" s="4">
        <v>0</v>
      </c>
      <c r="J20" s="5">
        <v>0</v>
      </c>
    </row>
    <row r="21" spans="1:10" ht="13.5" customHeight="1">
      <c r="A21" s="33" t="s">
        <v>3</v>
      </c>
      <c r="B21" s="1">
        <v>223</v>
      </c>
      <c r="C21" s="11">
        <v>0</v>
      </c>
      <c r="D21" s="11">
        <v>0</v>
      </c>
      <c r="E21" s="34">
        <f t="shared" si="0"/>
        <v>0</v>
      </c>
      <c r="F21" s="35">
        <v>0</v>
      </c>
      <c r="G21" s="68">
        <f>'пояснит записка'!B12+'пояснит записка'!B11</f>
        <v>0</v>
      </c>
      <c r="H21" s="5">
        <v>3057</v>
      </c>
      <c r="I21" s="4">
        <v>0</v>
      </c>
      <c r="J21" s="5">
        <f>H21-I21</f>
        <v>3057</v>
      </c>
    </row>
    <row r="22" spans="1:10" ht="13.5" customHeight="1">
      <c r="A22" s="33" t="s">
        <v>4</v>
      </c>
      <c r="B22" s="1">
        <v>224</v>
      </c>
      <c r="C22" s="11">
        <v>0</v>
      </c>
      <c r="D22" s="11">
        <v>0</v>
      </c>
      <c r="E22" s="34">
        <f t="shared" si="0"/>
        <v>0</v>
      </c>
      <c r="F22" s="35">
        <v>0</v>
      </c>
      <c r="G22" s="68">
        <v>0</v>
      </c>
      <c r="H22" s="5">
        <v>0</v>
      </c>
      <c r="I22" s="4">
        <v>0</v>
      </c>
      <c r="J22" s="5">
        <v>0</v>
      </c>
    </row>
    <row r="23" spans="1:10" ht="13.5" customHeight="1">
      <c r="A23" s="36" t="s">
        <v>5</v>
      </c>
      <c r="B23" s="2">
        <v>225</v>
      </c>
      <c r="C23" s="12">
        <v>84462</v>
      </c>
      <c r="D23" s="12">
        <v>43104.23</v>
      </c>
      <c r="E23" s="34">
        <f t="shared" si="0"/>
        <v>41357.77</v>
      </c>
      <c r="F23" s="35">
        <f t="shared" si="1"/>
        <v>0.5103387322109352</v>
      </c>
      <c r="G23" s="68">
        <f>'пояснит записка'!B13+'пояснит записка'!B14+'пояснит записка'!B15+'пояснит записка'!B22+'пояснит записка'!B23+'пояснит записка'!B24+'пояснит записка'!B25+'пояснит записка'!B33+'пояснит записка'!B36</f>
        <v>19700</v>
      </c>
      <c r="H23" s="5">
        <v>0</v>
      </c>
      <c r="I23" s="6">
        <v>0</v>
      </c>
      <c r="J23" s="5">
        <f>H23-I23</f>
        <v>0</v>
      </c>
    </row>
    <row r="24" spans="1:10" ht="13.5" customHeight="1">
      <c r="A24" s="37" t="s">
        <v>6</v>
      </c>
      <c r="B24" s="3">
        <v>226</v>
      </c>
      <c r="C24" s="13">
        <f>210662+28792</f>
        <v>239454</v>
      </c>
      <c r="D24" s="13">
        <v>129794</v>
      </c>
      <c r="E24" s="34">
        <f t="shared" si="0"/>
        <v>109660</v>
      </c>
      <c r="F24" s="35">
        <f t="shared" si="1"/>
        <v>0.5420414776950897</v>
      </c>
      <c r="G24" s="68">
        <f>'пояснит записка'!B26+'пояснит записка'!B27</f>
        <v>12096</v>
      </c>
      <c r="H24" s="5">
        <v>38798</v>
      </c>
      <c r="I24" s="7">
        <v>31359</v>
      </c>
      <c r="J24" s="5">
        <f>H24-I24</f>
        <v>7439</v>
      </c>
    </row>
    <row r="25" spans="1:10" ht="13.5" customHeight="1">
      <c r="A25" s="37" t="s">
        <v>62</v>
      </c>
      <c r="B25" s="3">
        <v>227</v>
      </c>
      <c r="C25" s="13">
        <v>14961</v>
      </c>
      <c r="D25" s="13">
        <v>4355.12</v>
      </c>
      <c r="E25" s="34">
        <f>C25-D25</f>
        <v>10605.880000000001</v>
      </c>
      <c r="F25" s="35">
        <f>D25/C25</f>
        <v>0.2910981886237551</v>
      </c>
      <c r="G25" s="68">
        <v>0</v>
      </c>
      <c r="H25" s="5">
        <v>0</v>
      </c>
      <c r="I25" s="7">
        <v>0</v>
      </c>
      <c r="J25" s="5">
        <v>0</v>
      </c>
    </row>
    <row r="26" spans="1:10" ht="13.5" customHeight="1">
      <c r="A26" s="37" t="s">
        <v>7</v>
      </c>
      <c r="B26" s="3">
        <v>291</v>
      </c>
      <c r="C26" s="12">
        <f>24121+16116+5537.4</f>
        <v>45774.4</v>
      </c>
      <c r="D26" s="13">
        <f>24121+11116+5537.35</f>
        <v>40774.35</v>
      </c>
      <c r="E26" s="34">
        <f t="shared" si="0"/>
        <v>5000.050000000003</v>
      </c>
      <c r="F26" s="35">
        <f t="shared" si="1"/>
        <v>0.8907675469257925</v>
      </c>
      <c r="G26" s="68">
        <v>0</v>
      </c>
      <c r="H26" s="5">
        <v>0</v>
      </c>
      <c r="I26" s="7">
        <v>0</v>
      </c>
      <c r="J26" s="5">
        <f>H26-I26</f>
        <v>0</v>
      </c>
    </row>
    <row r="27" spans="1:10" ht="13.5" customHeight="1">
      <c r="A27" s="37" t="s">
        <v>65</v>
      </c>
      <c r="B27" s="3">
        <v>296</v>
      </c>
      <c r="C27" s="12">
        <v>156702.6</v>
      </c>
      <c r="D27" s="13">
        <v>23520</v>
      </c>
      <c r="E27" s="34">
        <f>C27-D27</f>
        <v>133182.6</v>
      </c>
      <c r="F27" s="35">
        <f>D27/C27</f>
        <v>0.15009323393485494</v>
      </c>
      <c r="G27" s="68">
        <v>0</v>
      </c>
      <c r="H27" s="5">
        <v>2880</v>
      </c>
      <c r="I27" s="7">
        <v>2880</v>
      </c>
      <c r="J27" s="5">
        <f>H27-I27</f>
        <v>0</v>
      </c>
    </row>
    <row r="28" spans="1:12" ht="13.5" customHeight="1">
      <c r="A28" s="37" t="s">
        <v>8</v>
      </c>
      <c r="B28" s="3">
        <v>310</v>
      </c>
      <c r="C28" s="13">
        <v>303506.6</v>
      </c>
      <c r="D28" s="13">
        <v>302142</v>
      </c>
      <c r="E28" s="34">
        <f t="shared" si="0"/>
        <v>1364.5999999999767</v>
      </c>
      <c r="F28" s="35">
        <v>0</v>
      </c>
      <c r="G28" s="68">
        <v>0</v>
      </c>
      <c r="H28" s="5">
        <v>94774</v>
      </c>
      <c r="I28" s="7">
        <v>53764.6</v>
      </c>
      <c r="J28" s="5">
        <v>0</v>
      </c>
      <c r="L28" s="17"/>
    </row>
    <row r="29" spans="1:12" ht="13.5" customHeight="1">
      <c r="A29" s="37" t="s">
        <v>74</v>
      </c>
      <c r="B29" s="3">
        <v>344</v>
      </c>
      <c r="C29" s="13">
        <v>4300</v>
      </c>
      <c r="D29" s="13">
        <v>4300</v>
      </c>
      <c r="E29" s="34">
        <f t="shared" si="0"/>
        <v>0</v>
      </c>
      <c r="F29" s="35">
        <v>0</v>
      </c>
      <c r="G29" s="68">
        <v>0</v>
      </c>
      <c r="H29" s="5">
        <v>0</v>
      </c>
      <c r="I29" s="7">
        <v>0</v>
      </c>
      <c r="J29" s="5">
        <v>0</v>
      </c>
      <c r="L29" s="17"/>
    </row>
    <row r="30" spans="1:12" ht="13.5" customHeight="1">
      <c r="A30" s="37" t="s">
        <v>63</v>
      </c>
      <c r="B30" s="3">
        <v>343</v>
      </c>
      <c r="C30" s="13">
        <v>170954</v>
      </c>
      <c r="D30" s="13">
        <v>33172</v>
      </c>
      <c r="E30" s="34">
        <f t="shared" si="0"/>
        <v>137782</v>
      </c>
      <c r="F30" s="35">
        <f>D30/C30</f>
        <v>0.19404050212337823</v>
      </c>
      <c r="G30" s="68">
        <v>0</v>
      </c>
      <c r="H30" s="5">
        <v>50000</v>
      </c>
      <c r="I30" s="7">
        <v>6500</v>
      </c>
      <c r="J30" s="5">
        <f>H30-I30</f>
        <v>43500</v>
      </c>
      <c r="L30" s="17"/>
    </row>
    <row r="31" spans="1:12" ht="13.5" customHeight="1">
      <c r="A31" s="37" t="s">
        <v>73</v>
      </c>
      <c r="B31" s="3">
        <v>341</v>
      </c>
      <c r="C31" s="13">
        <v>960</v>
      </c>
      <c r="D31" s="13">
        <v>960</v>
      </c>
      <c r="E31" s="34">
        <f t="shared" si="0"/>
        <v>0</v>
      </c>
      <c r="F31" s="35">
        <v>0</v>
      </c>
      <c r="G31" s="68">
        <v>0</v>
      </c>
      <c r="H31" s="5">
        <v>0</v>
      </c>
      <c r="I31" s="7">
        <v>0</v>
      </c>
      <c r="J31" s="5">
        <v>0</v>
      </c>
      <c r="L31" s="17"/>
    </row>
    <row r="32" spans="1:10" ht="13.5" customHeight="1">
      <c r="A32" s="37" t="s">
        <v>66</v>
      </c>
      <c r="B32" s="3">
        <v>346</v>
      </c>
      <c r="C32" s="13">
        <v>167547.67</v>
      </c>
      <c r="D32" s="13">
        <v>116578</v>
      </c>
      <c r="E32" s="34">
        <f t="shared" si="0"/>
        <v>50969.67000000001</v>
      </c>
      <c r="F32" s="35">
        <f>D32/C32</f>
        <v>0.6957900399331127</v>
      </c>
      <c r="G32" s="68">
        <v>0</v>
      </c>
      <c r="H32" s="5">
        <v>10000</v>
      </c>
      <c r="I32" s="7">
        <v>10000</v>
      </c>
      <c r="J32" s="19">
        <f>H32-I32</f>
        <v>0</v>
      </c>
    </row>
    <row r="33" spans="1:10" ht="13.5" customHeight="1">
      <c r="A33" s="37" t="s">
        <v>64</v>
      </c>
      <c r="B33" s="3">
        <v>349</v>
      </c>
      <c r="C33" s="13">
        <v>77472</v>
      </c>
      <c r="D33" s="13">
        <v>43300</v>
      </c>
      <c r="E33" s="5">
        <f>C33-D33</f>
        <v>34172</v>
      </c>
      <c r="F33" s="16">
        <f>D33/C33</f>
        <v>0.5589116067740603</v>
      </c>
      <c r="G33" s="68">
        <v>0</v>
      </c>
      <c r="H33" s="5">
        <v>16848</v>
      </c>
      <c r="I33" s="7">
        <v>0</v>
      </c>
      <c r="J33" s="5">
        <f>H33-I33</f>
        <v>16848</v>
      </c>
    </row>
    <row r="34" spans="1:10" ht="17.25" customHeight="1">
      <c r="A34" s="38" t="s">
        <v>19</v>
      </c>
      <c r="B34" s="31"/>
      <c r="C34" s="39">
        <f>SUM(C16:C33)</f>
        <v>8278997.97</v>
      </c>
      <c r="D34" s="39">
        <f>SUM(D16:D33)</f>
        <v>7012370.869999999</v>
      </c>
      <c r="E34" s="39">
        <f>E16+E17+E18+E19+E20+E21+E22+E23+E24+E25+E26+E27+E28+E29+E30+E32+E33</f>
        <v>1266627.1</v>
      </c>
      <c r="F34" s="27">
        <f>D34/C34</f>
        <v>0.8470071976596945</v>
      </c>
      <c r="G34" s="69">
        <f>SUM(G16:G33)</f>
        <v>31796</v>
      </c>
      <c r="H34" s="39">
        <f>SUM(H16:H33)</f>
        <v>1436974</v>
      </c>
      <c r="I34" s="39">
        <f>SUM(I16:I33)</f>
        <v>1046146.94</v>
      </c>
      <c r="J34" s="39">
        <f>J16+J17+J18+J19+J20+J21+J22+J23+J24+J25+J26+J27+J28+J29+J30+J32+J33</f>
        <v>349817.66000000003</v>
      </c>
    </row>
    <row r="35" spans="1:4" ht="13.5" thickBot="1">
      <c r="A35" s="14"/>
      <c r="D35" s="15"/>
    </row>
    <row r="36" spans="1:9" ht="13.5" thickBot="1">
      <c r="A36" s="70" t="s">
        <v>31</v>
      </c>
      <c r="B36" s="70"/>
      <c r="C36" s="70"/>
      <c r="D36" s="20">
        <f>E7+E8-D34-D35</f>
        <v>30074.180000000633</v>
      </c>
      <c r="E36" s="21"/>
      <c r="F36" s="22"/>
      <c r="G36" s="58"/>
      <c r="H36" s="23"/>
      <c r="I36" s="20">
        <f>E9-I34</f>
        <v>5610.090000000084</v>
      </c>
    </row>
    <row r="37" ht="12.75">
      <c r="C37" s="17"/>
    </row>
    <row r="38" spans="1:10" ht="15.75">
      <c r="A38" s="18" t="s">
        <v>20</v>
      </c>
      <c r="C38" s="59"/>
      <c r="D38" s="61"/>
      <c r="E38" s="71" t="s">
        <v>56</v>
      </c>
      <c r="F38" s="71"/>
      <c r="G38" s="63"/>
      <c r="H38" s="17"/>
      <c r="J38" s="59"/>
    </row>
    <row r="39" spans="1:9" ht="12.75">
      <c r="A39" s="18"/>
      <c r="C39" s="59"/>
      <c r="E39" s="8" t="s">
        <v>9</v>
      </c>
      <c r="G39" s="59"/>
      <c r="I39" s="59"/>
    </row>
    <row r="40" spans="1:10" ht="15.75">
      <c r="A40" s="18" t="s">
        <v>21</v>
      </c>
      <c r="C40" s="59"/>
      <c r="D40" s="62"/>
      <c r="E40" s="71" t="s">
        <v>57</v>
      </c>
      <c r="F40" s="71"/>
      <c r="G40" s="63"/>
      <c r="H40" s="59"/>
      <c r="J40" s="59"/>
    </row>
    <row r="41" spans="3:5" ht="12.75">
      <c r="C41" s="59"/>
      <c r="E41" s="8" t="s">
        <v>9</v>
      </c>
    </row>
    <row r="42" ht="0.75" customHeight="1">
      <c r="C42" s="59">
        <f>4672315.04-C41</f>
        <v>4672315.04</v>
      </c>
    </row>
    <row r="43" ht="12.75">
      <c r="C43" s="59"/>
    </row>
    <row r="44" spans="3:7" ht="12.75">
      <c r="C44" s="17"/>
      <c r="D44" s="17"/>
      <c r="F44" s="17"/>
      <c r="G44" s="17"/>
    </row>
    <row r="45" spans="3:4" ht="12.75">
      <c r="C45" s="17"/>
      <c r="D45" s="17"/>
    </row>
  </sheetData>
  <sheetProtection/>
  <mergeCells count="17">
    <mergeCell ref="A6:C6"/>
    <mergeCell ref="A7:C7"/>
    <mergeCell ref="G14:G15"/>
    <mergeCell ref="H14:J14"/>
    <mergeCell ref="A1:J1"/>
    <mergeCell ref="A2:J2"/>
    <mergeCell ref="A3:J3"/>
    <mergeCell ref="A5:C5"/>
    <mergeCell ref="A36:C36"/>
    <mergeCell ref="E38:F38"/>
    <mergeCell ref="E40:F40"/>
    <mergeCell ref="A8:C8"/>
    <mergeCell ref="A9:C9"/>
    <mergeCell ref="A10:C10"/>
    <mergeCell ref="A11:C11"/>
    <mergeCell ref="A12:F12"/>
    <mergeCell ref="C14:F14"/>
  </mergeCells>
  <printOptions/>
  <pageMargins left="0.75" right="0.28" top="0.44" bottom="0.25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0.8515625" style="0" customWidth="1"/>
    <col min="4" max="4" width="8.8515625" style="0" customWidth="1"/>
    <col min="5" max="5" width="13.00390625" style="0" hidden="1" customWidth="1"/>
    <col min="6" max="6" width="30.421875" style="0" customWidth="1"/>
    <col min="7" max="7" width="18.140625" style="0" customWidth="1"/>
  </cols>
  <sheetData>
    <row r="2" spans="2:6" ht="45" customHeight="1">
      <c r="B2" s="87" t="s">
        <v>53</v>
      </c>
      <c r="C2" s="87"/>
      <c r="D2" s="87"/>
      <c r="E2" s="87"/>
      <c r="F2" s="87"/>
    </row>
    <row r="3" spans="2:6" ht="13.5" customHeight="1">
      <c r="B3" s="91" t="s">
        <v>76</v>
      </c>
      <c r="C3" s="91"/>
      <c r="D3" s="91"/>
      <c r="E3" s="91"/>
      <c r="F3" s="91"/>
    </row>
    <row r="4" spans="2:6" ht="13.5" customHeight="1">
      <c r="B4" s="48"/>
      <c r="C4" s="48"/>
      <c r="D4" s="48"/>
      <c r="E4" s="48"/>
      <c r="F4" s="48"/>
    </row>
    <row r="5" spans="1:7" s="40" customFormat="1" ht="15.75">
      <c r="A5" s="86" t="s">
        <v>32</v>
      </c>
      <c r="B5" s="88" t="s">
        <v>33</v>
      </c>
      <c r="C5" s="86" t="s">
        <v>34</v>
      </c>
      <c r="D5" s="89"/>
      <c r="E5" s="89"/>
      <c r="F5" s="90" t="s">
        <v>35</v>
      </c>
      <c r="G5" s="86" t="s">
        <v>36</v>
      </c>
    </row>
    <row r="6" spans="1:7" s="57" customFormat="1" ht="51.75" customHeight="1">
      <c r="A6" s="86"/>
      <c r="B6" s="86"/>
      <c r="C6" s="55">
        <v>2021</v>
      </c>
      <c r="D6" s="55">
        <v>2020</v>
      </c>
      <c r="E6" s="56">
        <v>2012</v>
      </c>
      <c r="F6" s="90"/>
      <c r="G6" s="86"/>
    </row>
    <row r="7" spans="1:7" s="47" customFormat="1" ht="12.75">
      <c r="A7" s="46">
        <v>221</v>
      </c>
      <c r="B7" s="46">
        <f>C7+D7</f>
        <v>0</v>
      </c>
      <c r="C7" s="45">
        <v>0</v>
      </c>
      <c r="D7" s="45">
        <v>0</v>
      </c>
      <c r="E7" s="46"/>
      <c r="F7" s="49" t="s">
        <v>45</v>
      </c>
      <c r="G7" s="46" t="s">
        <v>47</v>
      </c>
    </row>
    <row r="8" spans="1:7" s="47" customFormat="1" ht="22.5" customHeight="1" hidden="1">
      <c r="A8" s="46">
        <v>223</v>
      </c>
      <c r="B8" s="46">
        <f aca="true" t="shared" si="0" ref="B8:B36">C8+D8</f>
        <v>0</v>
      </c>
      <c r="C8" s="45"/>
      <c r="D8" s="45"/>
      <c r="E8" s="46"/>
      <c r="F8" s="49" t="s">
        <v>49</v>
      </c>
      <c r="G8" s="46" t="s">
        <v>47</v>
      </c>
    </row>
    <row r="9" spans="1:7" s="47" customFormat="1" ht="22.5" customHeight="1" hidden="1">
      <c r="A9" s="46">
        <v>223</v>
      </c>
      <c r="B9" s="46">
        <f t="shared" si="0"/>
        <v>0</v>
      </c>
      <c r="C9" s="45"/>
      <c r="D9" s="45"/>
      <c r="E9" s="46"/>
      <c r="F9" s="50" t="s">
        <v>48</v>
      </c>
      <c r="G9" s="46" t="s">
        <v>47</v>
      </c>
    </row>
    <row r="10" spans="1:7" s="43" customFormat="1" ht="22.5" customHeight="1" hidden="1">
      <c r="A10" s="51">
        <v>223</v>
      </c>
      <c r="B10" s="46">
        <f t="shared" si="0"/>
        <v>0</v>
      </c>
      <c r="C10" s="67"/>
      <c r="D10" s="67"/>
      <c r="E10" s="41"/>
      <c r="F10" s="42" t="s">
        <v>37</v>
      </c>
      <c r="G10" s="46" t="s">
        <v>47</v>
      </c>
    </row>
    <row r="11" spans="1:7" s="43" customFormat="1" ht="13.5" customHeight="1">
      <c r="A11" s="51">
        <v>223</v>
      </c>
      <c r="B11" s="46">
        <f t="shared" si="0"/>
        <v>0</v>
      </c>
      <c r="C11" s="67">
        <v>0</v>
      </c>
      <c r="D11" s="67">
        <v>0</v>
      </c>
      <c r="E11" s="41"/>
      <c r="F11" s="42" t="s">
        <v>54</v>
      </c>
      <c r="G11" s="46" t="s">
        <v>47</v>
      </c>
    </row>
    <row r="12" spans="1:7" s="43" customFormat="1" ht="12.75">
      <c r="A12" s="51">
        <v>223</v>
      </c>
      <c r="B12" s="64">
        <f t="shared" si="0"/>
        <v>0</v>
      </c>
      <c r="C12" s="67">
        <v>0</v>
      </c>
      <c r="D12" s="67">
        <v>0</v>
      </c>
      <c r="E12" s="41"/>
      <c r="F12" s="42" t="s">
        <v>70</v>
      </c>
      <c r="G12" s="46" t="s">
        <v>47</v>
      </c>
    </row>
    <row r="13" spans="1:7" s="43" customFormat="1" ht="12.75">
      <c r="A13" s="51">
        <v>225</v>
      </c>
      <c r="B13" s="46">
        <f t="shared" si="0"/>
        <v>1200</v>
      </c>
      <c r="C13" s="67">
        <v>1200</v>
      </c>
      <c r="D13" s="67">
        <v>0</v>
      </c>
      <c r="E13" s="41"/>
      <c r="F13" s="42" t="s">
        <v>50</v>
      </c>
      <c r="G13" s="52" t="s">
        <v>47</v>
      </c>
    </row>
    <row r="14" spans="1:10" s="43" customFormat="1" ht="12.75">
      <c r="A14" s="51">
        <v>225</v>
      </c>
      <c r="B14" s="64">
        <f t="shared" si="0"/>
        <v>12000</v>
      </c>
      <c r="C14" s="67">
        <v>12000</v>
      </c>
      <c r="D14" s="67">
        <v>0</v>
      </c>
      <c r="E14" s="41"/>
      <c r="F14" s="42" t="s">
        <v>69</v>
      </c>
      <c r="G14" s="52" t="s">
        <v>47</v>
      </c>
      <c r="J14" s="60"/>
    </row>
    <row r="15" spans="1:7" s="43" customFormat="1" ht="12" customHeight="1">
      <c r="A15" s="51">
        <v>225</v>
      </c>
      <c r="B15" s="46">
        <f t="shared" si="0"/>
        <v>0</v>
      </c>
      <c r="C15" s="67">
        <v>0</v>
      </c>
      <c r="D15" s="67">
        <v>0</v>
      </c>
      <c r="E15" s="41"/>
      <c r="F15" s="42" t="s">
        <v>38</v>
      </c>
      <c r="G15" s="52" t="s">
        <v>47</v>
      </c>
    </row>
    <row r="16" spans="1:7" s="43" customFormat="1" ht="12.75" hidden="1">
      <c r="A16" s="51">
        <v>226</v>
      </c>
      <c r="B16" s="46">
        <f t="shared" si="0"/>
        <v>0</v>
      </c>
      <c r="C16" s="67"/>
      <c r="D16" s="67"/>
      <c r="E16" s="41"/>
      <c r="F16" s="42" t="s">
        <v>39</v>
      </c>
      <c r="G16" s="52" t="s">
        <v>47</v>
      </c>
    </row>
    <row r="17" spans="1:7" s="43" customFormat="1" ht="12.75" hidden="1">
      <c r="A17" s="51">
        <v>226</v>
      </c>
      <c r="B17" s="46">
        <f t="shared" si="0"/>
        <v>0</v>
      </c>
      <c r="C17" s="67"/>
      <c r="D17" s="67"/>
      <c r="E17" s="41"/>
      <c r="F17" s="42" t="s">
        <v>38</v>
      </c>
      <c r="G17" s="52" t="s">
        <v>47</v>
      </c>
    </row>
    <row r="18" spans="1:7" s="43" customFormat="1" ht="12.75" hidden="1">
      <c r="A18" s="51">
        <v>340</v>
      </c>
      <c r="B18" s="46">
        <f t="shared" si="0"/>
        <v>0</v>
      </c>
      <c r="C18" s="67"/>
      <c r="D18" s="67"/>
      <c r="E18" s="41"/>
      <c r="F18" s="42" t="s">
        <v>40</v>
      </c>
      <c r="G18" s="52" t="s">
        <v>47</v>
      </c>
    </row>
    <row r="19" spans="1:7" s="43" customFormat="1" ht="12.75" hidden="1">
      <c r="A19" s="51">
        <v>340</v>
      </c>
      <c r="B19" s="46">
        <f t="shared" si="0"/>
        <v>0</v>
      </c>
      <c r="C19" s="67"/>
      <c r="D19" s="67"/>
      <c r="E19" s="41"/>
      <c r="F19" s="42" t="s">
        <v>41</v>
      </c>
      <c r="G19" s="52" t="s">
        <v>47</v>
      </c>
    </row>
    <row r="20" spans="1:7" s="43" customFormat="1" ht="12.75" hidden="1">
      <c r="A20" s="51">
        <v>340</v>
      </c>
      <c r="B20" s="46">
        <f t="shared" si="0"/>
        <v>0</v>
      </c>
      <c r="C20" s="67"/>
      <c r="D20" s="67"/>
      <c r="E20" s="41"/>
      <c r="F20" s="42" t="s">
        <v>42</v>
      </c>
      <c r="G20" s="52" t="s">
        <v>47</v>
      </c>
    </row>
    <row r="21" spans="1:7" s="43" customFormat="1" ht="12.75" hidden="1">
      <c r="A21" s="51">
        <v>340</v>
      </c>
      <c r="B21" s="46">
        <f t="shared" si="0"/>
        <v>0</v>
      </c>
      <c r="C21" s="67"/>
      <c r="D21" s="67"/>
      <c r="E21" s="41"/>
      <c r="F21" s="42" t="s">
        <v>43</v>
      </c>
      <c r="G21" s="52" t="s">
        <v>47</v>
      </c>
    </row>
    <row r="22" spans="1:7" s="43" customFormat="1" ht="12.75">
      <c r="A22" s="51">
        <v>225</v>
      </c>
      <c r="B22" s="46">
        <f t="shared" si="0"/>
        <v>0</v>
      </c>
      <c r="C22" s="67">
        <v>0</v>
      </c>
      <c r="D22" s="67">
        <v>0</v>
      </c>
      <c r="E22" s="41"/>
      <c r="F22" s="42" t="s">
        <v>51</v>
      </c>
      <c r="G22" s="52" t="s">
        <v>47</v>
      </c>
    </row>
    <row r="23" spans="1:7" s="43" customFormat="1" ht="12.75">
      <c r="A23" s="51">
        <v>225</v>
      </c>
      <c r="B23" s="46">
        <f t="shared" si="0"/>
        <v>0</v>
      </c>
      <c r="C23" s="67">
        <v>0</v>
      </c>
      <c r="D23" s="67">
        <v>0</v>
      </c>
      <c r="E23" s="41"/>
      <c r="F23" s="42" t="s">
        <v>59</v>
      </c>
      <c r="G23" s="52" t="s">
        <v>47</v>
      </c>
    </row>
    <row r="24" spans="1:7" s="43" customFormat="1" ht="12.75">
      <c r="A24" s="51">
        <v>225</v>
      </c>
      <c r="B24" s="46">
        <f t="shared" si="0"/>
        <v>0</v>
      </c>
      <c r="C24" s="67"/>
      <c r="D24" s="67">
        <v>0</v>
      </c>
      <c r="E24" s="41"/>
      <c r="F24" s="42" t="s">
        <v>58</v>
      </c>
      <c r="G24" s="52" t="s">
        <v>47</v>
      </c>
    </row>
    <row r="25" spans="1:7" s="43" customFormat="1" ht="12.75">
      <c r="A25" s="51">
        <v>225</v>
      </c>
      <c r="B25" s="46">
        <f t="shared" si="0"/>
        <v>0</v>
      </c>
      <c r="C25" s="67">
        <v>0</v>
      </c>
      <c r="D25" s="67">
        <v>0</v>
      </c>
      <c r="E25" s="41"/>
      <c r="F25" s="42" t="s">
        <v>60</v>
      </c>
      <c r="G25" s="52" t="s">
        <v>47</v>
      </c>
    </row>
    <row r="26" spans="1:7" s="43" customFormat="1" ht="12.75">
      <c r="A26" s="51">
        <v>226</v>
      </c>
      <c r="B26" s="46">
        <f t="shared" si="0"/>
        <v>0</v>
      </c>
      <c r="C26" s="67">
        <v>0</v>
      </c>
      <c r="D26" s="67">
        <v>0</v>
      </c>
      <c r="E26" s="41"/>
      <c r="F26" s="42" t="s">
        <v>52</v>
      </c>
      <c r="G26" s="46" t="s">
        <v>47</v>
      </c>
    </row>
    <row r="27" spans="1:7" s="43" customFormat="1" ht="14.25" customHeight="1">
      <c r="A27" s="51">
        <v>226</v>
      </c>
      <c r="B27" s="65">
        <f>D27+C27</f>
        <v>12096</v>
      </c>
      <c r="C27" s="67">
        <v>12096</v>
      </c>
      <c r="D27" s="67">
        <v>0</v>
      </c>
      <c r="E27" s="41"/>
      <c r="F27" s="42" t="s">
        <v>75</v>
      </c>
      <c r="G27" s="52" t="s">
        <v>47</v>
      </c>
    </row>
    <row r="28" spans="1:7" s="43" customFormat="1" ht="12.75" hidden="1">
      <c r="A28" s="51">
        <v>226</v>
      </c>
      <c r="B28" s="46">
        <f t="shared" si="0"/>
        <v>0</v>
      </c>
      <c r="C28" s="67"/>
      <c r="D28" s="67"/>
      <c r="E28" s="41"/>
      <c r="F28" s="42" t="s">
        <v>46</v>
      </c>
      <c r="G28" s="52" t="s">
        <v>47</v>
      </c>
    </row>
    <row r="29" spans="1:7" s="43" customFormat="1" ht="12.75" hidden="1">
      <c r="A29" s="51">
        <v>225</v>
      </c>
      <c r="B29" s="46">
        <f t="shared" si="0"/>
        <v>0</v>
      </c>
      <c r="C29" s="67"/>
      <c r="D29" s="67"/>
      <c r="E29" s="41"/>
      <c r="F29" s="42" t="s">
        <v>50</v>
      </c>
      <c r="G29" s="52" t="s">
        <v>47</v>
      </c>
    </row>
    <row r="30" spans="1:7" s="43" customFormat="1" ht="12.75" hidden="1">
      <c r="A30" s="51">
        <v>226</v>
      </c>
      <c r="B30" s="46">
        <f t="shared" si="0"/>
        <v>0</v>
      </c>
      <c r="C30" s="67"/>
      <c r="D30" s="67"/>
      <c r="E30" s="41"/>
      <c r="F30" s="42" t="s">
        <v>51</v>
      </c>
      <c r="G30" s="52" t="s">
        <v>47</v>
      </c>
    </row>
    <row r="31" spans="1:7" s="43" customFormat="1" ht="12.75" hidden="1">
      <c r="A31" s="51">
        <v>225</v>
      </c>
      <c r="B31" s="46">
        <f t="shared" si="0"/>
        <v>0</v>
      </c>
      <c r="C31" s="67"/>
      <c r="D31" s="67"/>
      <c r="E31" s="41"/>
      <c r="F31" s="42" t="s">
        <v>55</v>
      </c>
      <c r="G31" s="52" t="s">
        <v>47</v>
      </c>
    </row>
    <row r="32" spans="1:7" s="43" customFormat="1" ht="12.75" hidden="1">
      <c r="A32" s="51">
        <v>225</v>
      </c>
      <c r="B32" s="46">
        <f t="shared" si="0"/>
        <v>0</v>
      </c>
      <c r="C32" s="67"/>
      <c r="D32" s="67"/>
      <c r="E32" s="41"/>
      <c r="F32" s="42" t="s">
        <v>38</v>
      </c>
      <c r="G32" s="52" t="s">
        <v>47</v>
      </c>
    </row>
    <row r="33" spans="1:7" s="43" customFormat="1" ht="12.75">
      <c r="A33" s="51">
        <v>225</v>
      </c>
      <c r="B33" s="65">
        <f>D33+C33</f>
        <v>6500</v>
      </c>
      <c r="C33" s="67">
        <v>6500</v>
      </c>
      <c r="D33" s="67">
        <v>0</v>
      </c>
      <c r="E33" s="41"/>
      <c r="F33" s="42" t="s">
        <v>61</v>
      </c>
      <c r="G33" s="52" t="s">
        <v>47</v>
      </c>
    </row>
    <row r="34" spans="1:7" s="43" customFormat="1" ht="12.75">
      <c r="A34" s="51">
        <v>346</v>
      </c>
      <c r="B34" s="65">
        <f>D34+C34</f>
        <v>0</v>
      </c>
      <c r="C34" s="67">
        <v>0</v>
      </c>
      <c r="D34" s="67">
        <v>0</v>
      </c>
      <c r="E34" s="41"/>
      <c r="F34" s="42" t="s">
        <v>68</v>
      </c>
      <c r="G34" s="52" t="s">
        <v>47</v>
      </c>
    </row>
    <row r="35" spans="1:7" s="43" customFormat="1" ht="12.75">
      <c r="A35" s="51">
        <v>310</v>
      </c>
      <c r="B35" s="65">
        <f>D35+C35</f>
        <v>0</v>
      </c>
      <c r="C35" s="67">
        <v>0</v>
      </c>
      <c r="D35" s="67">
        <v>0</v>
      </c>
      <c r="E35" s="41"/>
      <c r="F35" s="42" t="s">
        <v>67</v>
      </c>
      <c r="G35" s="52" t="s">
        <v>47</v>
      </c>
    </row>
    <row r="36" spans="1:7" s="43" customFormat="1" ht="12.75">
      <c r="A36" s="51">
        <v>225</v>
      </c>
      <c r="B36" s="46">
        <f t="shared" si="0"/>
        <v>0</v>
      </c>
      <c r="C36" s="67">
        <v>0</v>
      </c>
      <c r="D36" s="67">
        <v>0</v>
      </c>
      <c r="E36" s="41"/>
      <c r="F36" s="42" t="s">
        <v>55</v>
      </c>
      <c r="G36" s="52" t="s">
        <v>47</v>
      </c>
    </row>
    <row r="37" spans="1:7" ht="15.75">
      <c r="A37" s="53" t="s">
        <v>44</v>
      </c>
      <c r="B37" s="66">
        <f>SUM(B7:B36)</f>
        <v>31796</v>
      </c>
      <c r="C37" s="66">
        <f>SUM(C7:C36)</f>
        <v>31796</v>
      </c>
      <c r="D37" s="66">
        <f>D7+D11+D12+D13+D14+D15+D22+D23+D24+D25+D26+D27+D36</f>
        <v>0</v>
      </c>
      <c r="E37" s="54">
        <f>SUM(E7:E28)</f>
        <v>0</v>
      </c>
      <c r="F37" s="37"/>
      <c r="G37" s="3" t="s">
        <v>47</v>
      </c>
    </row>
    <row r="38" ht="12.75">
      <c r="A38" s="44"/>
    </row>
    <row r="42" ht="12.75">
      <c r="B42" s="59"/>
    </row>
    <row r="45" ht="12.75">
      <c r="C45" s="59"/>
    </row>
  </sheetData>
  <sheetProtection/>
  <mergeCells count="7">
    <mergeCell ref="G5:G6"/>
    <mergeCell ref="B2:F2"/>
    <mergeCell ref="A5:A6"/>
    <mergeCell ref="B5:B6"/>
    <mergeCell ref="C5:E5"/>
    <mergeCell ref="F5:F6"/>
    <mergeCell ref="B3:F3"/>
  </mergeCells>
  <printOptions/>
  <pageMargins left="0.61" right="0.17" top="0.5" bottom="0.56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2020-12-02T06:21:56Z</cp:lastPrinted>
  <dcterms:created xsi:type="dcterms:W3CDTF">1996-10-08T23:32:33Z</dcterms:created>
  <dcterms:modified xsi:type="dcterms:W3CDTF">2020-12-30T05:42:00Z</dcterms:modified>
  <cp:category/>
  <cp:version/>
  <cp:contentType/>
  <cp:contentStatus/>
</cp:coreProperties>
</file>